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5" i="12" l="1"/>
  <c r="F39" i="1" s="1"/>
  <c r="F40" i="1" s="1"/>
  <c r="G9" i="12"/>
  <c r="I9" i="12"/>
  <c r="I8" i="12" s="1"/>
  <c r="K9" i="12"/>
  <c r="K8" i="12" s="1"/>
  <c r="O9" i="12"/>
  <c r="Q9" i="12"/>
  <c r="U9" i="12"/>
  <c r="G11" i="12"/>
  <c r="M11" i="12" s="1"/>
  <c r="I11" i="12"/>
  <c r="K11" i="12"/>
  <c r="O11" i="12"/>
  <c r="Q11" i="12"/>
  <c r="U11" i="12"/>
  <c r="G13" i="12"/>
  <c r="I13" i="12"/>
  <c r="K13" i="12"/>
  <c r="M13" i="12"/>
  <c r="O13" i="12"/>
  <c r="Q13" i="12"/>
  <c r="U13" i="12"/>
  <c r="G15" i="12"/>
  <c r="I15" i="12"/>
  <c r="K15" i="12"/>
  <c r="M15" i="12"/>
  <c r="O15" i="12"/>
  <c r="Q15" i="12"/>
  <c r="U15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2" i="12"/>
  <c r="I22" i="12"/>
  <c r="K22" i="12"/>
  <c r="M22" i="12"/>
  <c r="O22" i="12"/>
  <c r="Q22" i="12"/>
  <c r="U22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Q19" i="12" s="1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49" i="1" s="1"/>
  <c r="I38" i="12"/>
  <c r="O38" i="12"/>
  <c r="U38" i="12"/>
  <c r="G39" i="12"/>
  <c r="I39" i="12"/>
  <c r="K39" i="12"/>
  <c r="K38" i="12" s="1"/>
  <c r="M39" i="12"/>
  <c r="M38" i="12" s="1"/>
  <c r="O39" i="12"/>
  <c r="Q39" i="12"/>
  <c r="Q38" i="12" s="1"/>
  <c r="U39" i="12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U42" i="12"/>
  <c r="U41" i="12" s="1"/>
  <c r="K43" i="12"/>
  <c r="O43" i="12"/>
  <c r="Q43" i="12"/>
  <c r="G44" i="12"/>
  <c r="G43" i="12" s="1"/>
  <c r="I51" i="1" s="1"/>
  <c r="I17" i="1" s="1"/>
  <c r="I44" i="12"/>
  <c r="I43" i="12" s="1"/>
  <c r="K44" i="12"/>
  <c r="O44" i="12"/>
  <c r="Q44" i="12"/>
  <c r="U44" i="12"/>
  <c r="U43" i="12" s="1"/>
  <c r="G47" i="12"/>
  <c r="I47" i="12"/>
  <c r="I46" i="12" s="1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U46" i="12" l="1"/>
  <c r="G41" i="12"/>
  <c r="I50" i="1" s="1"/>
  <c r="K19" i="12"/>
  <c r="Q8" i="12"/>
  <c r="O19" i="12"/>
  <c r="U8" i="12"/>
  <c r="G8" i="12"/>
  <c r="O46" i="12"/>
  <c r="AD55" i="12"/>
  <c r="G39" i="1" s="1"/>
  <c r="U19" i="12"/>
  <c r="G46" i="12"/>
  <c r="I52" i="1" s="1"/>
  <c r="I19" i="1" s="1"/>
  <c r="K46" i="12"/>
  <c r="Q46" i="12"/>
  <c r="M44" i="12"/>
  <c r="M43" i="12" s="1"/>
  <c r="I19" i="12"/>
  <c r="O8" i="12"/>
  <c r="G23" i="1"/>
  <c r="M19" i="12"/>
  <c r="G19" i="12"/>
  <c r="I48" i="1" s="1"/>
  <c r="M9" i="12"/>
  <c r="M8" i="12" s="1"/>
  <c r="M47" i="12"/>
  <c r="M46" i="12" s="1"/>
  <c r="G40" i="1" l="1"/>
  <c r="H39" i="1"/>
  <c r="G55" i="12"/>
  <c r="I47" i="1"/>
  <c r="G24" i="1"/>
  <c r="I16" i="1" l="1"/>
  <c r="I21" i="1" s="1"/>
  <c r="I53" i="1"/>
  <c r="G25" i="1"/>
  <c r="G26" i="1" s="1"/>
  <c r="G29" i="1" s="1"/>
  <c r="G28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<sst xmlns="http://schemas.openxmlformats.org/spreadsheetml/2006/main" count="294" uniqueCount="174">
  <si>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</si>
  <si>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</si>
  <si>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</si>
  <si>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</si>
  <si>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</si>
  <si>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</si>
  <si>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</si>
  <si>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</si>
  <si>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</si>
  <si>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</si>
  <si>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</si>
  <si>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</si>
  <si>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</si>
  <si>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</si>
  <si>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</si>
  <si>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</si>
  <si>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</si>
  <si>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</si>
  <si>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</si>
  <si>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</si>
  <si>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</si>
  <si>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</si>
  <si>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</si>
  <si>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</si>
  <si>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</si>
  <si>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</si>
  <si>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</si>
  <si>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</si>
  <si>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</si>
  <si>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</si>
  <si>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</si>
  <si>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</si>
  <si>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</si>
  <si>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</si>
  <si>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</si>
  <si>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</si>
  <si>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</si>
  <si>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</si>
  <si>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</si>
  <si>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</si>
  <si>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</si>
  <si>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</si>
  <si>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Ludkovice</t>
  </si>
  <si>
    <t>Rozpočet:</t>
  </si>
  <si>
    <t>Misto</t>
  </si>
  <si>
    <t>Ing. František Marcián</t>
  </si>
  <si>
    <t>VN Ludkovice, doplnění pozorovacích vrtů a aut. měření průsaků SO-01 -Vrty</t>
  </si>
  <si>
    <t>Marcián František, Ing.</t>
  </si>
  <si>
    <t>Za Sokolovnou 323</t>
  </si>
  <si>
    <t>Rajhradice</t>
  </si>
  <si>
    <t>66461</t>
  </si>
  <si>
    <t>15226085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</si>
  <si>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</si>
  <si>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</si>
  <si>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</si>
  <si>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</si>
  <si>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</si>
  <si>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</si>
  <si>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</si>
  <si>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</si>
  <si>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</si>
  <si>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</si>
  <si>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</si>
  <si>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</si>
  <si>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</si>
  <si>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</si>
  <si>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</si>
  <si>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</si>
  <si>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</si>
  <si>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</si>
  <si>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</si>
  <si>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</si>
  <si>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</si>
  <si>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</si>
  <si>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</si>
  <si>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</si>
  <si>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</si>
  <si>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</si>
  <si>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</si>
  <si>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</si>
  <si>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</si>
  <si>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</si>
  <si>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</si>
  <si>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</si>
  <si>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</si>
  <si>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</si>
  <si>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</si>
  <si>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</si>
  <si>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</si>
  <si>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</si>
  <si>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</si>
  <si>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</si>
  <si>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</si>
  <si>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</si>
  <si>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</si>
  <si>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</si>
  <si>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131201110R00</t>
  </si>
  <si>
    <t>Hloubení nezapaž. jam hor.3 do 50 m3, STROJNĚ</t>
  </si>
  <si>
    <t>m3</t>
  </si>
  <si>
    <t>POL1_0</t>
  </si>
  <si>
    <t>Výkop patek:0,5*0,5*0,5*13</t>
  </si>
  <si>
    <t>VV</t>
  </si>
  <si>
    <t>182001112R00</t>
  </si>
  <si>
    <t>Plošná úprava terénu, nerovnosti do 10 cm svah 1:2</t>
  </si>
  <si>
    <t>m2</t>
  </si>
  <si>
    <t>Úprava okolí vrtů:13*4,0*4,0</t>
  </si>
  <si>
    <t>182303112R00</t>
  </si>
  <si>
    <t>Doplnění ornice tl. do 5 cm na svahu 1 : 2</t>
  </si>
  <si>
    <t>180401212R00</t>
  </si>
  <si>
    <t>Založení trávníku lučního výsevem ve svahu do 1:2</t>
  </si>
  <si>
    <t>Úprava okolí vrtů:4,0*4,0*13</t>
  </si>
  <si>
    <t>00572465R</t>
  </si>
  <si>
    <t>Směs travní standard PROFI, á 25 kg</t>
  </si>
  <si>
    <t>kg</t>
  </si>
  <si>
    <t>POL3_0</t>
  </si>
  <si>
    <t>Úprava okolí vrtů:4,0*4,0*13*0,0125</t>
  </si>
  <si>
    <t>262303382R00</t>
  </si>
  <si>
    <t>Vrty pro injekt.podzem.do 156 mm,4 st.,25 m,hor.3</t>
  </si>
  <si>
    <t>m</t>
  </si>
  <si>
    <t>21,0+11,0+8,0+21,0+9,0+19,0+8,0</t>
  </si>
  <si>
    <t>262603382R00</t>
  </si>
  <si>
    <t>Vrty pro injekt.podzem.do 156 mm,4 st.,25 m,hor.6</t>
  </si>
  <si>
    <t>0,5*7</t>
  </si>
  <si>
    <t>262009362R00</t>
  </si>
  <si>
    <t>Příplatek za výnos jádra podz.D do 156 mm,hl.25 m, popis hornin geologem+archivace</t>
  </si>
  <si>
    <t>.R00</t>
  </si>
  <si>
    <t>Zapuštění zárubnice z trub PVC, DN do 250</t>
  </si>
  <si>
    <t>21,0+11,0+8,0+21,0+9,0+19,0+8,0+7*0,7</t>
  </si>
  <si>
    <t>R</t>
  </si>
  <si>
    <t xml:space="preserve">Pažnice PVC  113x5,0 mm, perforovaná, závitový spoj, systém gweVERTI </t>
  </si>
  <si>
    <t>17,5+7,5+4,5+17,5+5,5+15,5+4,5</t>
  </si>
  <si>
    <t>Pažnice PVC  113x5,0 mm, plná, závitový spoj, systém gweVERTI -</t>
  </si>
  <si>
    <t>21,0+11,0+8,0+21,0+9,0+19,0+8,0+7*0,7-(17,5+7,5+4,5+17,5+5,5+15,5+4,5)</t>
  </si>
  <si>
    <t>Obsyp výpažnice z kameniva kopaného 1-4 mm</t>
  </si>
  <si>
    <t>3,14*((0,156/2*0,156/2)-(0,09/2*0,09/2))*(17,5+7,5+4,5+17,5+5,5+15,5+4,5)</t>
  </si>
  <si>
    <t>Jílocementová zálivka mezi výpažnicí a chráničkou</t>
  </si>
  <si>
    <t>ks</t>
  </si>
  <si>
    <t>Utěsnění vrtu- jíl bentonit mletý GA vč. dodávky</t>
  </si>
  <si>
    <t>281681151R00</t>
  </si>
  <si>
    <t>Hmoty pro injektáž nízkotl., jíl bentonit mletý GA</t>
  </si>
  <si>
    <t>t</t>
  </si>
  <si>
    <t>.AR</t>
  </si>
  <si>
    <t>Zátka PVC d 113 mm, systém gweVERTI</t>
  </si>
  <si>
    <t>kus</t>
  </si>
  <si>
    <t>329311115R00</t>
  </si>
  <si>
    <t>Konstrukce ostatní z bet.prostého C 30/37 XA3</t>
  </si>
  <si>
    <t>0,5*0,5*0,5*13</t>
  </si>
  <si>
    <t>998254011R00</t>
  </si>
  <si>
    <t>Přesun hmot pro studny jakéhokoliv rozsahu</t>
  </si>
  <si>
    <t>005111020R</t>
  </si>
  <si>
    <t>Vytyčení stavby</t>
  </si>
  <si>
    <t>Soubor</t>
  </si>
  <si>
    <t>005111021R</t>
  </si>
  <si>
    <t>Vytyčení inženýrských sítí</t>
  </si>
  <si>
    <t>005121010R</t>
  </si>
  <si>
    <t>Vybudování zařízení staveniště</t>
  </si>
  <si>
    <t>005121030R</t>
  </si>
  <si>
    <t>Odstranění zařízení staveniště</t>
  </si>
  <si>
    <t>.R</t>
  </si>
  <si>
    <t>Nivelační výškové zaměření zhlaví vrtů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</si>
  <si>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</si>
  <si>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</si>
  <si>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</si>
  <si>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</si>
  <si>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/>
  </si>
  <si>
    <t>SUM</t>
  </si>
  <si>
    <t>POPUZIV</t>
  </si>
  <si>
    <t>END</t>
  </si>
  <si>
    <t>VN Ludkovice, doplnění pozorovacích vrtů a aut. měření průsaků SO-01 -Pozorovací vrty</t>
  </si>
  <si>
    <t>Položkový výkaz výměr</t>
  </si>
  <si>
    <t>VN Ludkovice, doplnění pozorovacích vrtů a aut. měření průsaků SO-01 Pozorovací vrty</t>
  </si>
  <si>
    <t>R00</t>
  </si>
  <si>
    <t>Výroba a montáž kov. atypických konstr. do 50 kg, nerez. zhlaví vrtů, dodávka + montáž</t>
  </si>
  <si>
    <t>7*(20,4+14,41+0,82+3,7+0,62+0,16)+6*(20,4+14,41+0,82+0,62+0,16)+3,7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</si>
</sst>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24" zoomScaleNormal="100" zoomScaleSheetLayoutView="75" workbookViewId="0">
      <selection activeCell="L15" sqref="L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3" t="s">
        <v>169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40</v>
      </c>
      <c r="C2" s="82"/>
      <c r="D2" s="229" t="s">
        <v>170</v>
      </c>
      <c r="E2" s="230"/>
      <c r="F2" s="230"/>
      <c r="G2" s="230"/>
      <c r="H2" s="230"/>
      <c r="I2" s="230"/>
      <c r="J2" s="231"/>
      <c r="O2" s="2"/>
    </row>
    <row r="3" spans="1:15" ht="23.25" customHeight="1" x14ac:dyDescent="0.2">
      <c r="A3" s="4"/>
      <c r="B3" s="83" t="s">
        <v>44</v>
      </c>
      <c r="C3" s="84"/>
      <c r="D3" s="222" t="s">
        <v>42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3" t="s">
        <v>47</v>
      </c>
      <c r="E11" s="233"/>
      <c r="F11" s="233"/>
      <c r="G11" s="233"/>
      <c r="H11" s="28" t="s">
        <v>33</v>
      </c>
      <c r="I11" s="94" t="s">
        <v>51</v>
      </c>
      <c r="J11" s="11"/>
    </row>
    <row r="12" spans="1:15" ht="15.75" customHeight="1" x14ac:dyDescent="0.2">
      <c r="A12" s="4"/>
      <c r="B12" s="41"/>
      <c r="C12" s="26"/>
      <c r="D12" s="220" t="s">
        <v>48</v>
      </c>
      <c r="E12" s="220"/>
      <c r="F12" s="220"/>
      <c r="G12" s="22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21" t="s">
        <v>49</v>
      </c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2"/>
      <c r="F15" s="232"/>
      <c r="G15" s="217"/>
      <c r="H15" s="217"/>
      <c r="I15" s="217" t="s">
        <v>28</v>
      </c>
      <c r="J15" s="21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2"/>
      <c r="F16" s="219"/>
      <c r="G16" s="212"/>
      <c r="H16" s="219"/>
      <c r="I16" s="212">
        <f>SUMIF(F47:F52,A16,I47:I52)+SUMIF(F47:F52,"PSU",I47:I52)</f>
        <v>0</v>
      </c>
      <c r="J16" s="21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2"/>
      <c r="F17" s="219"/>
      <c r="G17" s="212"/>
      <c r="H17" s="219"/>
      <c r="I17" s="212">
        <f>SUMIF(F47:F52,A17,I47:I52)</f>
        <v>0</v>
      </c>
      <c r="J17" s="21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2"/>
      <c r="F18" s="219"/>
      <c r="G18" s="212"/>
      <c r="H18" s="219"/>
      <c r="I18" s="212">
        <f>SUMIF(F47:F52,A18,I47:I52)</f>
        <v>0</v>
      </c>
      <c r="J18" s="213"/>
    </row>
    <row r="19" spans="1:10" ht="23.25" customHeight="1" x14ac:dyDescent="0.2">
      <c r="A19" s="141" t="s">
        <v>67</v>
      </c>
      <c r="B19" s="142" t="s">
        <v>26</v>
      </c>
      <c r="C19" s="58"/>
      <c r="D19" s="59"/>
      <c r="E19" s="212"/>
      <c r="F19" s="219"/>
      <c r="G19" s="212"/>
      <c r="H19" s="219"/>
      <c r="I19" s="212">
        <f>SUMIF(F47:F52,A19,I47:I52)</f>
        <v>0</v>
      </c>
      <c r="J19" s="213"/>
    </row>
    <row r="20" spans="1:10" ht="23.25" customHeight="1" x14ac:dyDescent="0.2">
      <c r="A20" s="141" t="s">
        <v>68</v>
      </c>
      <c r="B20" s="142" t="s">
        <v>27</v>
      </c>
      <c r="C20" s="58"/>
      <c r="D20" s="59"/>
      <c r="E20" s="212"/>
      <c r="F20" s="219"/>
      <c r="G20" s="212"/>
      <c r="H20" s="219"/>
      <c r="I20" s="212">
        <f>SUMIF(F47:F52,A20,I47:I52)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6">
        <f>ZakladDPHZakl*SazbaDPH2/100</f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9">
        <f>ZakladDPHSni+DPHSni+ZakladDPHZakl+DPHZakl+Zaokrouhleni</f>
        <v>0</v>
      </c>
      <c r="H29" s="209"/>
      <c r="I29" s="209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7" t="s">
        <v>46</v>
      </c>
      <c r="D39" s="238"/>
      <c r="E39" s="238"/>
      <c r="F39" s="108">
        <f>'Rozpočet Pol'!AC55</f>
        <v>0</v>
      </c>
      <c r="G39" s="109">
        <f>'Rozpočet Pol'!AD55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9" t="s">
        <v>53</v>
      </c>
      <c r="C40" s="240"/>
      <c r="D40" s="240"/>
      <c r="E40" s="24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42" t="s">
        <v>28</v>
      </c>
      <c r="J46" s="242"/>
    </row>
    <row r="47" spans="1:10" ht="25.5" customHeight="1" x14ac:dyDescent="0.2">
      <c r="A47" s="122"/>
      <c r="B47" s="130" t="s">
        <v>57</v>
      </c>
      <c r="C47" s="244" t="s">
        <v>58</v>
      </c>
      <c r="D47" s="245"/>
      <c r="E47" s="245"/>
      <c r="F47" s="132" t="s">
        <v>23</v>
      </c>
      <c r="G47" s="133"/>
      <c r="H47" s="133"/>
      <c r="I47" s="243">
        <f>'Rozpočet Pol'!G8</f>
        <v>0</v>
      </c>
      <c r="J47" s="243"/>
    </row>
    <row r="48" spans="1:10" ht="25.5" customHeight="1" x14ac:dyDescent="0.2">
      <c r="A48" s="122"/>
      <c r="B48" s="124" t="s">
        <v>59</v>
      </c>
      <c r="C48" s="227" t="s">
        <v>60</v>
      </c>
      <c r="D48" s="228"/>
      <c r="E48" s="228"/>
      <c r="F48" s="134" t="s">
        <v>23</v>
      </c>
      <c r="G48" s="135"/>
      <c r="H48" s="135"/>
      <c r="I48" s="226">
        <f>'Rozpočet Pol'!G19</f>
        <v>0</v>
      </c>
      <c r="J48" s="226"/>
    </row>
    <row r="49" spans="1:10" ht="25.5" customHeight="1" x14ac:dyDescent="0.2">
      <c r="A49" s="122"/>
      <c r="B49" s="124" t="s">
        <v>61</v>
      </c>
      <c r="C49" s="227" t="s">
        <v>62</v>
      </c>
      <c r="D49" s="228"/>
      <c r="E49" s="228"/>
      <c r="F49" s="134" t="s">
        <v>23</v>
      </c>
      <c r="G49" s="135"/>
      <c r="H49" s="135"/>
      <c r="I49" s="226">
        <f>'Rozpočet Pol'!G38</f>
        <v>0</v>
      </c>
      <c r="J49" s="226"/>
    </row>
    <row r="50" spans="1:10" ht="25.5" customHeight="1" x14ac:dyDescent="0.2">
      <c r="A50" s="122"/>
      <c r="B50" s="124" t="s">
        <v>63</v>
      </c>
      <c r="C50" s="227" t="s">
        <v>64</v>
      </c>
      <c r="D50" s="228"/>
      <c r="E50" s="228"/>
      <c r="F50" s="134" t="s">
        <v>23</v>
      </c>
      <c r="G50" s="135"/>
      <c r="H50" s="135"/>
      <c r="I50" s="226">
        <f>'Rozpočet Pol'!G41</f>
        <v>0</v>
      </c>
      <c r="J50" s="226"/>
    </row>
    <row r="51" spans="1:10" ht="25.5" customHeight="1" x14ac:dyDescent="0.2">
      <c r="A51" s="122"/>
      <c r="B51" s="124" t="s">
        <v>65</v>
      </c>
      <c r="C51" s="227" t="s">
        <v>66</v>
      </c>
      <c r="D51" s="228"/>
      <c r="E51" s="228"/>
      <c r="F51" s="134" t="s">
        <v>24</v>
      </c>
      <c r="G51" s="135"/>
      <c r="H51" s="135"/>
      <c r="I51" s="226">
        <f>'Rozpočet Pol'!G43</f>
        <v>0</v>
      </c>
      <c r="J51" s="226"/>
    </row>
    <row r="52" spans="1:10" ht="25.5" customHeight="1" x14ac:dyDescent="0.2">
      <c r="A52" s="122"/>
      <c r="B52" s="131" t="s">
        <v>67</v>
      </c>
      <c r="C52" s="247" t="s">
        <v>26</v>
      </c>
      <c r="D52" s="248"/>
      <c r="E52" s="248"/>
      <c r="F52" s="136" t="s">
        <v>67</v>
      </c>
      <c r="G52" s="137"/>
      <c r="H52" s="137"/>
      <c r="I52" s="246">
        <f>'Rozpočet Pol'!G46</f>
        <v>0</v>
      </c>
      <c r="J52" s="246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38"/>
      <c r="G53" s="139"/>
      <c r="H53" s="139"/>
      <c r="I53" s="249">
        <f>SUM(I47:I52)</f>
        <v>0</v>
      </c>
      <c r="J53" s="249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5"/>
  <sheetViews>
    <sheetView tabSelected="1" topLeftCell="A21" workbookViewId="0">
      <selection activeCell="X45" sqref="X45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6" t="s">
        <v>169</v>
      </c>
      <c r="B1" s="266"/>
      <c r="C1" s="266"/>
      <c r="D1" s="266"/>
      <c r="E1" s="266"/>
      <c r="F1" s="266"/>
      <c r="G1" s="266"/>
      <c r="AE1" t="s">
        <v>70</v>
      </c>
    </row>
    <row r="2" spans="1:60" ht="24.95" customHeight="1" x14ac:dyDescent="0.2">
      <c r="A2" s="145" t="s">
        <v>69</v>
      </c>
      <c r="B2" s="143"/>
      <c r="C2" s="267" t="s">
        <v>168</v>
      </c>
      <c r="D2" s="268"/>
      <c r="E2" s="268"/>
      <c r="F2" s="268"/>
      <c r="G2" s="269"/>
      <c r="AE2" t="s">
        <v>71</v>
      </c>
    </row>
    <row r="3" spans="1:60" ht="24.95" customHeight="1" x14ac:dyDescent="0.2">
      <c r="A3" s="146" t="s">
        <v>7</v>
      </c>
      <c r="B3" s="144"/>
      <c r="C3" s="270" t="s">
        <v>42</v>
      </c>
      <c r="D3" s="271"/>
      <c r="E3" s="271"/>
      <c r="F3" s="271"/>
      <c r="G3" s="272"/>
      <c r="AE3" t="s">
        <v>72</v>
      </c>
    </row>
    <row r="4" spans="1:60" ht="24.95" hidden="1" customHeight="1" x14ac:dyDescent="0.2">
      <c r="A4" s="146" t="s">
        <v>8</v>
      </c>
      <c r="B4" s="144"/>
      <c r="C4" s="270"/>
      <c r="D4" s="271"/>
      <c r="E4" s="271"/>
      <c r="F4" s="271"/>
      <c r="G4" s="272"/>
      <c r="AE4" t="s">
        <v>73</v>
      </c>
    </row>
    <row r="5" spans="1:60" hidden="1" x14ac:dyDescent="0.2">
      <c r="A5" s="147" t="s">
        <v>74</v>
      </c>
      <c r="B5" s="148"/>
      <c r="C5" s="149"/>
      <c r="D5" s="150"/>
      <c r="E5" s="150"/>
      <c r="F5" s="150"/>
      <c r="G5" s="151"/>
      <c r="AE5" t="s">
        <v>75</v>
      </c>
    </row>
    <row r="7" spans="1:60" ht="38.25" x14ac:dyDescent="0.2">
      <c r="A7" s="156" t="s">
        <v>76</v>
      </c>
      <c r="B7" s="157" t="s">
        <v>77</v>
      </c>
      <c r="C7" s="157" t="s">
        <v>78</v>
      </c>
      <c r="D7" s="156" t="s">
        <v>79</v>
      </c>
      <c r="E7" s="156" t="s">
        <v>80</v>
      </c>
      <c r="F7" s="152" t="s">
        <v>81</v>
      </c>
      <c r="G7" s="175" t="s">
        <v>28</v>
      </c>
      <c r="H7" s="176" t="s">
        <v>29</v>
      </c>
      <c r="I7" s="176" t="s">
        <v>82</v>
      </c>
      <c r="J7" s="176" t="s">
        <v>30</v>
      </c>
      <c r="K7" s="176" t="s">
        <v>83</v>
      </c>
      <c r="L7" s="176" t="s">
        <v>84</v>
      </c>
      <c r="M7" s="176" t="s">
        <v>85</v>
      </c>
      <c r="N7" s="176" t="s">
        <v>86</v>
      </c>
      <c r="O7" s="176" t="s">
        <v>87</v>
      </c>
      <c r="P7" s="176" t="s">
        <v>88</v>
      </c>
      <c r="Q7" s="176" t="s">
        <v>89</v>
      </c>
      <c r="R7" s="176" t="s">
        <v>90</v>
      </c>
      <c r="S7" s="176" t="s">
        <v>91</v>
      </c>
      <c r="T7" s="176" t="s">
        <v>92</v>
      </c>
      <c r="U7" s="159" t="s">
        <v>93</v>
      </c>
    </row>
    <row r="8" spans="1:60" x14ac:dyDescent="0.2">
      <c r="A8" s="177" t="s">
        <v>94</v>
      </c>
      <c r="B8" s="178" t="s">
        <v>57</v>
      </c>
      <c r="C8" s="179" t="s">
        <v>58</v>
      </c>
      <c r="D8" s="180"/>
      <c r="E8" s="181"/>
      <c r="F8" s="182"/>
      <c r="G8" s="182">
        <f>SUMIF(AE9:AE18,"&lt;&gt;NOR",G9:G18)</f>
        <v>0</v>
      </c>
      <c r="H8" s="182"/>
      <c r="I8" s="182">
        <f>SUM(I9:I18)</f>
        <v>0</v>
      </c>
      <c r="J8" s="182"/>
      <c r="K8" s="182">
        <f>SUM(K9:K18)</f>
        <v>0</v>
      </c>
      <c r="L8" s="182"/>
      <c r="M8" s="182">
        <f>SUM(M9:M18)</f>
        <v>0</v>
      </c>
      <c r="N8" s="158"/>
      <c r="O8" s="158">
        <f>SUM(O9:O18)</f>
        <v>2.5999999999999999E-3</v>
      </c>
      <c r="P8" s="158"/>
      <c r="Q8" s="158">
        <f>SUM(Q9:Q18)</f>
        <v>0</v>
      </c>
      <c r="R8" s="158"/>
      <c r="S8" s="158"/>
      <c r="T8" s="177"/>
      <c r="U8" s="158">
        <f>SUM(U9:U18)</f>
        <v>69.489999999999995</v>
      </c>
      <c r="AE8" t="s">
        <v>95</v>
      </c>
    </row>
    <row r="9" spans="1:60" outlineLevel="1" x14ac:dyDescent="0.2">
      <c r="A9" s="154">
        <v>1</v>
      </c>
      <c r="B9" s="160" t="s">
        <v>96</v>
      </c>
      <c r="C9" s="195" t="s">
        <v>97</v>
      </c>
      <c r="D9" s="162" t="s">
        <v>98</v>
      </c>
      <c r="E9" s="169">
        <v>1.625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0.26666000000000001</v>
      </c>
      <c r="U9" s="163">
        <f>ROUND(E9*T9,2)</f>
        <v>0.43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100</v>
      </c>
      <c r="D10" s="165"/>
      <c r="E10" s="170">
        <v>1.625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101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0" t="s">
        <v>102</v>
      </c>
      <c r="C11" s="195" t="s">
        <v>103</v>
      </c>
      <c r="D11" s="162" t="s">
        <v>104</v>
      </c>
      <c r="E11" s="169">
        <v>208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0.17100000000000001</v>
      </c>
      <c r="U11" s="163">
        <f>ROUND(E11*T11,2)</f>
        <v>35.57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99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6" t="s">
        <v>105</v>
      </c>
      <c r="D12" s="165"/>
      <c r="E12" s="170">
        <v>208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101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0" t="s">
        <v>106</v>
      </c>
      <c r="C13" s="195" t="s">
        <v>107</v>
      </c>
      <c r="D13" s="162" t="s">
        <v>104</v>
      </c>
      <c r="E13" s="169">
        <v>208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0.114</v>
      </c>
      <c r="U13" s="163">
        <f>ROUND(E13*T13,2)</f>
        <v>23.71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99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105</v>
      </c>
      <c r="D14" s="165"/>
      <c r="E14" s="170">
        <v>208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101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4</v>
      </c>
      <c r="B15" s="160" t="s">
        <v>108</v>
      </c>
      <c r="C15" s="195" t="s">
        <v>109</v>
      </c>
      <c r="D15" s="162" t="s">
        <v>104</v>
      </c>
      <c r="E15" s="169">
        <v>208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4.7E-2</v>
      </c>
      <c r="U15" s="163">
        <f>ROUND(E15*T15,2)</f>
        <v>9.7799999999999994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99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110</v>
      </c>
      <c r="D16" s="165"/>
      <c r="E16" s="170">
        <v>208</v>
      </c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101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5</v>
      </c>
      <c r="B17" s="160" t="s">
        <v>111</v>
      </c>
      <c r="C17" s="195" t="s">
        <v>112</v>
      </c>
      <c r="D17" s="162" t="s">
        <v>113</v>
      </c>
      <c r="E17" s="169">
        <v>2.6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1E-3</v>
      </c>
      <c r="O17" s="163">
        <f>ROUND(E17*N17,5)</f>
        <v>2.5999999999999999E-3</v>
      </c>
      <c r="P17" s="163">
        <v>0</v>
      </c>
      <c r="Q17" s="163">
        <f>ROUND(E17*P17,5)</f>
        <v>0</v>
      </c>
      <c r="R17" s="163"/>
      <c r="S17" s="163"/>
      <c r="T17" s="164">
        <v>0</v>
      </c>
      <c r="U17" s="163">
        <f>ROUND(E17*T17,2)</f>
        <v>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114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115</v>
      </c>
      <c r="D18" s="165"/>
      <c r="E18" s="170">
        <v>2.6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101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55" t="s">
        <v>94</v>
      </c>
      <c r="B19" s="161" t="s">
        <v>59</v>
      </c>
      <c r="C19" s="197" t="s">
        <v>60</v>
      </c>
      <c r="D19" s="166"/>
      <c r="E19" s="171"/>
      <c r="F19" s="174"/>
      <c r="G19" s="174">
        <f>SUMIF(AE20:AE37,"&lt;&gt;NOR",G20:G37)</f>
        <v>0</v>
      </c>
      <c r="H19" s="174"/>
      <c r="I19" s="174">
        <f>SUM(I20:I37)</f>
        <v>0</v>
      </c>
      <c r="J19" s="174"/>
      <c r="K19" s="174">
        <f>SUM(K20:K37)</f>
        <v>0</v>
      </c>
      <c r="L19" s="174"/>
      <c r="M19" s="174">
        <f>SUM(M20:M37)</f>
        <v>0</v>
      </c>
      <c r="N19" s="167"/>
      <c r="O19" s="167">
        <f>SUM(O20:O37)</f>
        <v>2.0617000000000001</v>
      </c>
      <c r="P19" s="167"/>
      <c r="Q19" s="167">
        <f>SUM(Q20:Q37)</f>
        <v>0</v>
      </c>
      <c r="R19" s="167"/>
      <c r="S19" s="167"/>
      <c r="T19" s="168"/>
      <c r="U19" s="167">
        <f>SUM(U20:U37)</f>
        <v>629.2600000000001</v>
      </c>
      <c r="AE19" t="s">
        <v>95</v>
      </c>
    </row>
    <row r="20" spans="1:60" outlineLevel="1" x14ac:dyDescent="0.2">
      <c r="A20" s="154">
        <v>6</v>
      </c>
      <c r="B20" s="160" t="s">
        <v>116</v>
      </c>
      <c r="C20" s="195" t="s">
        <v>117</v>
      </c>
      <c r="D20" s="162" t="s">
        <v>118</v>
      </c>
      <c r="E20" s="169">
        <v>97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3">
        <v>2.48E-3</v>
      </c>
      <c r="O20" s="163">
        <f>ROUND(E20*N20,5)</f>
        <v>0.24056</v>
      </c>
      <c r="P20" s="163">
        <v>0</v>
      </c>
      <c r="Q20" s="163">
        <f>ROUND(E20*P20,5)</f>
        <v>0</v>
      </c>
      <c r="R20" s="163"/>
      <c r="S20" s="163"/>
      <c r="T20" s="164">
        <v>4.1879999999999997</v>
      </c>
      <c r="U20" s="163">
        <f>ROUND(E20*T20,2)</f>
        <v>406.24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99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6" t="s">
        <v>119</v>
      </c>
      <c r="D21" s="165"/>
      <c r="E21" s="170">
        <v>97</v>
      </c>
      <c r="F21" s="173"/>
      <c r="G21" s="173"/>
      <c r="H21" s="173"/>
      <c r="I21" s="173"/>
      <c r="J21" s="173"/>
      <c r="K21" s="173"/>
      <c r="L21" s="173"/>
      <c r="M21" s="173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101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7</v>
      </c>
      <c r="B22" s="160" t="s">
        <v>120</v>
      </c>
      <c r="C22" s="195" t="s">
        <v>121</v>
      </c>
      <c r="D22" s="162" t="s">
        <v>118</v>
      </c>
      <c r="E22" s="169">
        <v>3.5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4.9300000000000004E-3</v>
      </c>
      <c r="O22" s="163">
        <f>ROUND(E22*N22,5)</f>
        <v>1.7260000000000001E-2</v>
      </c>
      <c r="P22" s="163">
        <v>0</v>
      </c>
      <c r="Q22" s="163">
        <f>ROUND(E22*P22,5)</f>
        <v>0</v>
      </c>
      <c r="R22" s="163"/>
      <c r="S22" s="163"/>
      <c r="T22" s="164">
        <v>8.3219999999999992</v>
      </c>
      <c r="U22" s="163">
        <f>ROUND(E22*T22,2)</f>
        <v>29.13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99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122</v>
      </c>
      <c r="D23" s="165"/>
      <c r="E23" s="170">
        <v>3.5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101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8</v>
      </c>
      <c r="B24" s="160" t="s">
        <v>123</v>
      </c>
      <c r="C24" s="195" t="s">
        <v>124</v>
      </c>
      <c r="D24" s="162" t="s">
        <v>118</v>
      </c>
      <c r="E24" s="169">
        <v>97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3">
        <v>6.2E-4</v>
      </c>
      <c r="O24" s="163">
        <f>ROUND(E24*N24,5)</f>
        <v>6.0139999999999999E-2</v>
      </c>
      <c r="P24" s="163">
        <v>0</v>
      </c>
      <c r="Q24" s="163">
        <f>ROUND(E24*P24,5)</f>
        <v>0</v>
      </c>
      <c r="R24" s="163"/>
      <c r="S24" s="163"/>
      <c r="T24" s="164">
        <v>1.0469999999999999</v>
      </c>
      <c r="U24" s="163">
        <f>ROUND(E24*T24,2)</f>
        <v>101.56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99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6" t="s">
        <v>119</v>
      </c>
      <c r="D25" s="165"/>
      <c r="E25" s="170">
        <v>97</v>
      </c>
      <c r="F25" s="173"/>
      <c r="G25" s="173"/>
      <c r="H25" s="173"/>
      <c r="I25" s="173"/>
      <c r="J25" s="173"/>
      <c r="K25" s="173"/>
      <c r="L25" s="173"/>
      <c r="M25" s="173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101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9</v>
      </c>
      <c r="B26" s="160" t="s">
        <v>125</v>
      </c>
      <c r="C26" s="195" t="s">
        <v>126</v>
      </c>
      <c r="D26" s="162" t="s">
        <v>118</v>
      </c>
      <c r="E26" s="169">
        <v>101.9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0.9</v>
      </c>
      <c r="U26" s="163">
        <f>ROUND(E26*T26,2)</f>
        <v>91.71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99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6" t="s">
        <v>127</v>
      </c>
      <c r="D27" s="165"/>
      <c r="E27" s="170">
        <v>101.9</v>
      </c>
      <c r="F27" s="173"/>
      <c r="G27" s="173"/>
      <c r="H27" s="173"/>
      <c r="I27" s="173"/>
      <c r="J27" s="173"/>
      <c r="K27" s="173"/>
      <c r="L27" s="173"/>
      <c r="M27" s="173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101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10</v>
      </c>
      <c r="B28" s="160" t="s">
        <v>128</v>
      </c>
      <c r="C28" s="195" t="s">
        <v>129</v>
      </c>
      <c r="D28" s="162" t="s">
        <v>118</v>
      </c>
      <c r="E28" s="169">
        <v>72.5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3">
        <v>1.5E-3</v>
      </c>
      <c r="O28" s="163">
        <f>ROUND(E28*N28,5)</f>
        <v>0.10875</v>
      </c>
      <c r="P28" s="163">
        <v>0</v>
      </c>
      <c r="Q28" s="163">
        <f>ROUND(E28*P28,5)</f>
        <v>0</v>
      </c>
      <c r="R28" s="163"/>
      <c r="S28" s="163"/>
      <c r="T28" s="164">
        <v>0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114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6" t="s">
        <v>130</v>
      </c>
      <c r="D29" s="165"/>
      <c r="E29" s="170">
        <v>72.5</v>
      </c>
      <c r="F29" s="173"/>
      <c r="G29" s="173"/>
      <c r="H29" s="173"/>
      <c r="I29" s="173"/>
      <c r="J29" s="173"/>
      <c r="K29" s="173"/>
      <c r="L29" s="173"/>
      <c r="M29" s="173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101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 x14ac:dyDescent="0.2">
      <c r="A30" s="154">
        <v>11</v>
      </c>
      <c r="B30" s="160" t="s">
        <v>128</v>
      </c>
      <c r="C30" s="195" t="s">
        <v>131</v>
      </c>
      <c r="D30" s="162" t="s">
        <v>118</v>
      </c>
      <c r="E30" s="169">
        <v>29.4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63">
        <v>1.5E-3</v>
      </c>
      <c r="O30" s="163">
        <f>ROUND(E30*N30,5)</f>
        <v>4.41E-2</v>
      </c>
      <c r="P30" s="163">
        <v>0</v>
      </c>
      <c r="Q30" s="163">
        <f>ROUND(E30*P30,5)</f>
        <v>0</v>
      </c>
      <c r="R30" s="163"/>
      <c r="S30" s="163"/>
      <c r="T30" s="164">
        <v>0</v>
      </c>
      <c r="U30" s="163">
        <f>ROUND(E30*T30,2)</f>
        <v>0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114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54"/>
      <c r="B31" s="160"/>
      <c r="C31" s="196" t="s">
        <v>132</v>
      </c>
      <c r="D31" s="165"/>
      <c r="E31" s="170">
        <v>29.4</v>
      </c>
      <c r="F31" s="173"/>
      <c r="G31" s="173"/>
      <c r="H31" s="173"/>
      <c r="I31" s="173"/>
      <c r="J31" s="173"/>
      <c r="K31" s="173"/>
      <c r="L31" s="173"/>
      <c r="M31" s="173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101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12</v>
      </c>
      <c r="B32" s="160" t="s">
        <v>125</v>
      </c>
      <c r="C32" s="195" t="s">
        <v>133</v>
      </c>
      <c r="D32" s="162" t="s">
        <v>98</v>
      </c>
      <c r="E32" s="169">
        <v>0.92403135000000003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3">
        <v>1.5948500000000001</v>
      </c>
      <c r="O32" s="163">
        <f>ROUND(E32*N32,5)</f>
        <v>1.4736899999999999</v>
      </c>
      <c r="P32" s="163">
        <v>0</v>
      </c>
      <c r="Q32" s="163">
        <f>ROUND(E32*P32,5)</f>
        <v>0</v>
      </c>
      <c r="R32" s="163"/>
      <c r="S32" s="163"/>
      <c r="T32" s="164">
        <v>0.67</v>
      </c>
      <c r="U32" s="163">
        <f>ROUND(E32*T32,2)</f>
        <v>0.62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99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/>
      <c r="B33" s="160"/>
      <c r="C33" s="196" t="s">
        <v>134</v>
      </c>
      <c r="D33" s="165"/>
      <c r="E33" s="170">
        <v>0.92403135000000003</v>
      </c>
      <c r="F33" s="173"/>
      <c r="G33" s="173"/>
      <c r="H33" s="173"/>
      <c r="I33" s="173"/>
      <c r="J33" s="173"/>
      <c r="K33" s="173"/>
      <c r="L33" s="173"/>
      <c r="M33" s="173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101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13</v>
      </c>
      <c r="B34" s="160" t="s">
        <v>125</v>
      </c>
      <c r="C34" s="195" t="s">
        <v>135</v>
      </c>
      <c r="D34" s="162" t="s">
        <v>136</v>
      </c>
      <c r="E34" s="169">
        <v>13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5.0000000000000001E-3</v>
      </c>
      <c r="O34" s="163">
        <f>ROUND(E34*N34,5)</f>
        <v>6.5000000000000002E-2</v>
      </c>
      <c r="P34" s="163">
        <v>0</v>
      </c>
      <c r="Q34" s="163">
        <f>ROUND(E34*P34,5)</f>
        <v>0</v>
      </c>
      <c r="R34" s="163"/>
      <c r="S34" s="163"/>
      <c r="T34" s="164">
        <v>0</v>
      </c>
      <c r="U34" s="163">
        <f>ROUND(E34*T34,2)</f>
        <v>0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99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14</v>
      </c>
      <c r="B35" s="160" t="s">
        <v>125</v>
      </c>
      <c r="C35" s="195" t="s">
        <v>137</v>
      </c>
      <c r="D35" s="162" t="s">
        <v>136</v>
      </c>
      <c r="E35" s="169">
        <v>7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3">
        <v>5.0000000000000001E-3</v>
      </c>
      <c r="O35" s="163">
        <f>ROUND(E35*N35,5)</f>
        <v>3.5000000000000003E-2</v>
      </c>
      <c r="P35" s="163">
        <v>0</v>
      </c>
      <c r="Q35" s="163">
        <f>ROUND(E35*P35,5)</f>
        <v>0</v>
      </c>
      <c r="R35" s="163"/>
      <c r="S35" s="163"/>
      <c r="T35" s="164">
        <v>0</v>
      </c>
      <c r="U35" s="163">
        <f>ROUND(E35*T35,2)</f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99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15</v>
      </c>
      <c r="B36" s="160" t="s">
        <v>138</v>
      </c>
      <c r="C36" s="195" t="s">
        <v>139</v>
      </c>
      <c r="D36" s="162" t="s">
        <v>140</v>
      </c>
      <c r="E36" s="169">
        <v>1.6059027600000001E-2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63">
        <v>1.0711999999999999</v>
      </c>
      <c r="O36" s="163">
        <f>ROUND(E36*N36,5)</f>
        <v>1.72E-2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99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16</v>
      </c>
      <c r="B37" s="160" t="s">
        <v>141</v>
      </c>
      <c r="C37" s="195" t="s">
        <v>142</v>
      </c>
      <c r="D37" s="162" t="s">
        <v>143</v>
      </c>
      <c r="E37" s="169">
        <v>7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0</v>
      </c>
      <c r="U37" s="163">
        <f>ROUND(E37*T37,2)</f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114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5" t="s">
        <v>94</v>
      </c>
      <c r="B38" s="161" t="s">
        <v>61</v>
      </c>
      <c r="C38" s="197" t="s">
        <v>62</v>
      </c>
      <c r="D38" s="166"/>
      <c r="E38" s="171"/>
      <c r="F38" s="174"/>
      <c r="G38" s="174">
        <f>SUMIF(AE39:AE40,"&lt;&gt;NOR",G39:G40)</f>
        <v>0</v>
      </c>
      <c r="H38" s="174"/>
      <c r="I38" s="174">
        <f>SUM(I39:I40)</f>
        <v>0</v>
      </c>
      <c r="J38" s="174"/>
      <c r="K38" s="174">
        <f>SUM(K39:K40)</f>
        <v>0</v>
      </c>
      <c r="L38" s="174"/>
      <c r="M38" s="174">
        <f>SUM(M39:M40)</f>
        <v>0</v>
      </c>
      <c r="N38" s="167"/>
      <c r="O38" s="167">
        <f>SUM(O39:O40)</f>
        <v>4.8034499999999998</v>
      </c>
      <c r="P38" s="167"/>
      <c r="Q38" s="167">
        <f>SUM(Q39:Q40)</f>
        <v>0</v>
      </c>
      <c r="R38" s="167"/>
      <c r="S38" s="167"/>
      <c r="T38" s="168"/>
      <c r="U38" s="167">
        <f>SUM(U39:U40)</f>
        <v>6.31</v>
      </c>
      <c r="AE38" t="s">
        <v>95</v>
      </c>
    </row>
    <row r="39" spans="1:60" outlineLevel="1" x14ac:dyDescent="0.2">
      <c r="A39" s="154">
        <v>17</v>
      </c>
      <c r="B39" s="160" t="s">
        <v>144</v>
      </c>
      <c r="C39" s="195" t="s">
        <v>145</v>
      </c>
      <c r="D39" s="162" t="s">
        <v>98</v>
      </c>
      <c r="E39" s="169">
        <v>1.625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63">
        <v>2.9559700000000002</v>
      </c>
      <c r="O39" s="163">
        <f>ROUND(E39*N39,5)</f>
        <v>4.8034499999999998</v>
      </c>
      <c r="P39" s="163">
        <v>0</v>
      </c>
      <c r="Q39" s="163">
        <f>ROUND(E39*P39,5)</f>
        <v>0</v>
      </c>
      <c r="R39" s="163"/>
      <c r="S39" s="163"/>
      <c r="T39" s="164">
        <v>3.8820000000000001</v>
      </c>
      <c r="U39" s="163">
        <f>ROUND(E39*T39,2)</f>
        <v>6.31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99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6" t="s">
        <v>146</v>
      </c>
      <c r="D40" s="165"/>
      <c r="E40" s="170">
        <v>1.625</v>
      </c>
      <c r="F40" s="173"/>
      <c r="G40" s="173"/>
      <c r="H40" s="173"/>
      <c r="I40" s="173"/>
      <c r="J40" s="173"/>
      <c r="K40" s="173"/>
      <c r="L40" s="173"/>
      <c r="M40" s="173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101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55" t="s">
        <v>94</v>
      </c>
      <c r="B41" s="161" t="s">
        <v>63</v>
      </c>
      <c r="C41" s="197" t="s">
        <v>64</v>
      </c>
      <c r="D41" s="166"/>
      <c r="E41" s="171"/>
      <c r="F41" s="174"/>
      <c r="G41" s="174">
        <f>SUMIF(AE42:AE42,"&lt;&gt;NOR",G42:G42)</f>
        <v>0</v>
      </c>
      <c r="H41" s="174"/>
      <c r="I41" s="174">
        <f>SUM(I42:I42)</f>
        <v>0</v>
      </c>
      <c r="J41" s="174"/>
      <c r="K41" s="174">
        <f>SUM(K42:K42)</f>
        <v>0</v>
      </c>
      <c r="L41" s="174"/>
      <c r="M41" s="174">
        <f>SUM(M42:M42)</f>
        <v>0</v>
      </c>
      <c r="N41" s="167"/>
      <c r="O41" s="167">
        <f>SUM(O42:O42)</f>
        <v>0</v>
      </c>
      <c r="P41" s="167"/>
      <c r="Q41" s="167">
        <f>SUM(Q42:Q42)</f>
        <v>0</v>
      </c>
      <c r="R41" s="167"/>
      <c r="S41" s="167"/>
      <c r="T41" s="168"/>
      <c r="U41" s="167">
        <f>SUM(U42:U42)</f>
        <v>5.79</v>
      </c>
      <c r="AE41" t="s">
        <v>95</v>
      </c>
    </row>
    <row r="42" spans="1:60" outlineLevel="1" x14ac:dyDescent="0.2">
      <c r="A42" s="154">
        <v>18</v>
      </c>
      <c r="B42" s="160" t="s">
        <v>147</v>
      </c>
      <c r="C42" s="195" t="s">
        <v>148</v>
      </c>
      <c r="D42" s="162" t="s">
        <v>140</v>
      </c>
      <c r="E42" s="169">
        <v>6.5165899999999999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0.88900000000000001</v>
      </c>
      <c r="U42" s="163">
        <f>ROUND(E42*T42,2)</f>
        <v>5.79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99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x14ac:dyDescent="0.2">
      <c r="A43" s="155" t="s">
        <v>94</v>
      </c>
      <c r="B43" s="161" t="s">
        <v>65</v>
      </c>
      <c r="C43" s="197" t="s">
        <v>66</v>
      </c>
      <c r="D43" s="166"/>
      <c r="E43" s="171"/>
      <c r="F43" s="174"/>
      <c r="G43" s="174">
        <f>SUMIF(AE44:AE45,"&lt;&gt;NOR",G44:G45)</f>
        <v>0</v>
      </c>
      <c r="H43" s="174"/>
      <c r="I43" s="174">
        <f>SUM(I44:I45)</f>
        <v>0</v>
      </c>
      <c r="J43" s="174"/>
      <c r="K43" s="174">
        <f>SUM(K44:K45)</f>
        <v>0</v>
      </c>
      <c r="L43" s="174"/>
      <c r="M43" s="174">
        <f>SUM(M44:M45)</f>
        <v>0</v>
      </c>
      <c r="N43" s="167"/>
      <c r="O43" s="167">
        <f>SUM(O44:O45)</f>
        <v>2.5149999999999999E-2</v>
      </c>
      <c r="P43" s="167"/>
      <c r="Q43" s="167">
        <f>SUM(Q44:Q45)</f>
        <v>0</v>
      </c>
      <c r="R43" s="167"/>
      <c r="S43" s="167"/>
      <c r="T43" s="168"/>
      <c r="U43" s="167">
        <f>SUM(U44:U45)</f>
        <v>50.29</v>
      </c>
      <c r="AE43" t="s">
        <v>95</v>
      </c>
    </row>
    <row r="44" spans="1:60" ht="22.5" outlineLevel="1" x14ac:dyDescent="0.2">
      <c r="A44" s="154">
        <v>19</v>
      </c>
      <c r="B44" s="160" t="s">
        <v>171</v>
      </c>
      <c r="C44" s="195" t="s">
        <v>172</v>
      </c>
      <c r="D44" s="162" t="s">
        <v>113</v>
      </c>
      <c r="E44" s="169">
        <v>502.93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63">
        <v>5.0000000000000002E-5</v>
      </c>
      <c r="O44" s="163">
        <f>ROUND(E44*N44,5)</f>
        <v>2.5149999999999999E-2</v>
      </c>
      <c r="P44" s="163">
        <v>0</v>
      </c>
      <c r="Q44" s="163">
        <f>ROUND(E44*P44,5)</f>
        <v>0</v>
      </c>
      <c r="R44" s="163"/>
      <c r="S44" s="163"/>
      <c r="T44" s="164">
        <v>0.1</v>
      </c>
      <c r="U44" s="163">
        <f>ROUND(E44*T44,2)</f>
        <v>50.29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99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/>
      <c r="B45" s="160"/>
      <c r="C45" s="196" t="s">
        <v>173</v>
      </c>
      <c r="D45" s="165"/>
      <c r="E45" s="170">
        <v>502.93</v>
      </c>
      <c r="F45" s="173"/>
      <c r="G45" s="173"/>
      <c r="H45" s="173"/>
      <c r="I45" s="173"/>
      <c r="J45" s="173"/>
      <c r="K45" s="173"/>
      <c r="L45" s="173"/>
      <c r="M45" s="173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101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x14ac:dyDescent="0.2">
      <c r="A46" s="155" t="s">
        <v>94</v>
      </c>
      <c r="B46" s="161" t="s">
        <v>67</v>
      </c>
      <c r="C46" s="197" t="s">
        <v>26</v>
      </c>
      <c r="D46" s="166"/>
      <c r="E46" s="171"/>
      <c r="F46" s="174"/>
      <c r="G46" s="174">
        <f>SUMIF(AE47:AE53,"&lt;&gt;NOR",G47:G53)</f>
        <v>0</v>
      </c>
      <c r="H46" s="174"/>
      <c r="I46" s="174">
        <f>SUM(I47:I53)</f>
        <v>0</v>
      </c>
      <c r="J46" s="174"/>
      <c r="K46" s="174">
        <f>SUM(K47:K53)</f>
        <v>0</v>
      </c>
      <c r="L46" s="174"/>
      <c r="M46" s="174">
        <f>SUM(M47:M53)</f>
        <v>0</v>
      </c>
      <c r="N46" s="167"/>
      <c r="O46" s="167">
        <f>SUM(O47:O53)</f>
        <v>0</v>
      </c>
      <c r="P46" s="167"/>
      <c r="Q46" s="167">
        <f>SUM(Q47:Q53)</f>
        <v>0</v>
      </c>
      <c r="R46" s="167"/>
      <c r="S46" s="167"/>
      <c r="T46" s="168"/>
      <c r="U46" s="167">
        <f>SUM(U47:U53)</f>
        <v>0</v>
      </c>
      <c r="AE46" t="s">
        <v>95</v>
      </c>
    </row>
    <row r="47" spans="1:60" outlineLevel="1" x14ac:dyDescent="0.2">
      <c r="A47" s="154">
        <v>20</v>
      </c>
      <c r="B47" s="160" t="s">
        <v>149</v>
      </c>
      <c r="C47" s="195" t="s">
        <v>150</v>
      </c>
      <c r="D47" s="162" t="s">
        <v>151</v>
      </c>
      <c r="E47" s="169">
        <v>1</v>
      </c>
      <c r="F47" s="172"/>
      <c r="G47" s="173">
        <f t="shared" ref="G47:G53" si="0">ROUND(E47*F47,2)</f>
        <v>0</v>
      </c>
      <c r="H47" s="172"/>
      <c r="I47" s="173">
        <f t="shared" ref="I47:I53" si="1">ROUND(E47*H47,2)</f>
        <v>0</v>
      </c>
      <c r="J47" s="172"/>
      <c r="K47" s="173">
        <f t="shared" ref="K47:K53" si="2">ROUND(E47*J47,2)</f>
        <v>0</v>
      </c>
      <c r="L47" s="173">
        <v>21</v>
      </c>
      <c r="M47" s="173">
        <f t="shared" ref="M47:M53" si="3">G47*(1+L47/100)</f>
        <v>0</v>
      </c>
      <c r="N47" s="163">
        <v>0</v>
      </c>
      <c r="O47" s="163">
        <f t="shared" ref="O47:O53" si="4">ROUND(E47*N47,5)</f>
        <v>0</v>
      </c>
      <c r="P47" s="163">
        <v>0</v>
      </c>
      <c r="Q47" s="163">
        <f t="shared" ref="Q47:Q53" si="5">ROUND(E47*P47,5)</f>
        <v>0</v>
      </c>
      <c r="R47" s="163"/>
      <c r="S47" s="163"/>
      <c r="T47" s="164">
        <v>0</v>
      </c>
      <c r="U47" s="163">
        <f t="shared" ref="U47:U53" si="6">ROUND(E47*T47,2)</f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99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21</v>
      </c>
      <c r="B48" s="160" t="s">
        <v>152</v>
      </c>
      <c r="C48" s="195" t="s">
        <v>153</v>
      </c>
      <c r="D48" s="162" t="s">
        <v>151</v>
      </c>
      <c r="E48" s="169">
        <v>1</v>
      </c>
      <c r="F48" s="172"/>
      <c r="G48" s="173">
        <f t="shared" si="0"/>
        <v>0</v>
      </c>
      <c r="H48" s="172"/>
      <c r="I48" s="173">
        <f t="shared" si="1"/>
        <v>0</v>
      </c>
      <c r="J48" s="172"/>
      <c r="K48" s="173">
        <f t="shared" si="2"/>
        <v>0</v>
      </c>
      <c r="L48" s="173">
        <v>21</v>
      </c>
      <c r="M48" s="173">
        <f t="shared" si="3"/>
        <v>0</v>
      </c>
      <c r="N48" s="163">
        <v>0</v>
      </c>
      <c r="O48" s="163">
        <f t="shared" si="4"/>
        <v>0</v>
      </c>
      <c r="P48" s="163">
        <v>0</v>
      </c>
      <c r="Q48" s="163">
        <f t="shared" si="5"/>
        <v>0</v>
      </c>
      <c r="R48" s="163"/>
      <c r="S48" s="163"/>
      <c r="T48" s="164">
        <v>0</v>
      </c>
      <c r="U48" s="163">
        <f t="shared" si="6"/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99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22</v>
      </c>
      <c r="B49" s="160" t="s">
        <v>154</v>
      </c>
      <c r="C49" s="195" t="s">
        <v>155</v>
      </c>
      <c r="D49" s="162" t="s">
        <v>151</v>
      </c>
      <c r="E49" s="169">
        <v>1</v>
      </c>
      <c r="F49" s="172"/>
      <c r="G49" s="173">
        <f t="shared" si="0"/>
        <v>0</v>
      </c>
      <c r="H49" s="172"/>
      <c r="I49" s="173">
        <f t="shared" si="1"/>
        <v>0</v>
      </c>
      <c r="J49" s="172"/>
      <c r="K49" s="173">
        <f t="shared" si="2"/>
        <v>0</v>
      </c>
      <c r="L49" s="173">
        <v>21</v>
      </c>
      <c r="M49" s="173">
        <f t="shared" si="3"/>
        <v>0</v>
      </c>
      <c r="N49" s="163">
        <v>0</v>
      </c>
      <c r="O49" s="163">
        <f t="shared" si="4"/>
        <v>0</v>
      </c>
      <c r="P49" s="163">
        <v>0</v>
      </c>
      <c r="Q49" s="163">
        <f t="shared" si="5"/>
        <v>0</v>
      </c>
      <c r="R49" s="163"/>
      <c r="S49" s="163"/>
      <c r="T49" s="164">
        <v>0</v>
      </c>
      <c r="U49" s="163">
        <f t="shared" si="6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99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23</v>
      </c>
      <c r="B50" s="160" t="s">
        <v>156</v>
      </c>
      <c r="C50" s="195" t="s">
        <v>157</v>
      </c>
      <c r="D50" s="162" t="s">
        <v>151</v>
      </c>
      <c r="E50" s="169">
        <v>1</v>
      </c>
      <c r="F50" s="172"/>
      <c r="G50" s="173">
        <f t="shared" si="0"/>
        <v>0</v>
      </c>
      <c r="H50" s="172"/>
      <c r="I50" s="173">
        <f t="shared" si="1"/>
        <v>0</v>
      </c>
      <c r="J50" s="172"/>
      <c r="K50" s="173">
        <f t="shared" si="2"/>
        <v>0</v>
      </c>
      <c r="L50" s="173">
        <v>21</v>
      </c>
      <c r="M50" s="173">
        <f t="shared" si="3"/>
        <v>0</v>
      </c>
      <c r="N50" s="163">
        <v>0</v>
      </c>
      <c r="O50" s="163">
        <f t="shared" si="4"/>
        <v>0</v>
      </c>
      <c r="P50" s="163">
        <v>0</v>
      </c>
      <c r="Q50" s="163">
        <f t="shared" si="5"/>
        <v>0</v>
      </c>
      <c r="R50" s="163"/>
      <c r="S50" s="163"/>
      <c r="T50" s="164">
        <v>0</v>
      </c>
      <c r="U50" s="163">
        <f t="shared" si="6"/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99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24</v>
      </c>
      <c r="B51" s="160" t="s">
        <v>158</v>
      </c>
      <c r="C51" s="195" t="s">
        <v>159</v>
      </c>
      <c r="D51" s="162" t="s">
        <v>151</v>
      </c>
      <c r="E51" s="169">
        <v>1</v>
      </c>
      <c r="F51" s="172"/>
      <c r="G51" s="173">
        <f t="shared" si="0"/>
        <v>0</v>
      </c>
      <c r="H51" s="172"/>
      <c r="I51" s="173">
        <f t="shared" si="1"/>
        <v>0</v>
      </c>
      <c r="J51" s="172"/>
      <c r="K51" s="173">
        <f t="shared" si="2"/>
        <v>0</v>
      </c>
      <c r="L51" s="173">
        <v>21</v>
      </c>
      <c r="M51" s="173">
        <f t="shared" si="3"/>
        <v>0</v>
      </c>
      <c r="N51" s="163">
        <v>0</v>
      </c>
      <c r="O51" s="163">
        <f t="shared" si="4"/>
        <v>0</v>
      </c>
      <c r="P51" s="163">
        <v>0</v>
      </c>
      <c r="Q51" s="163">
        <f t="shared" si="5"/>
        <v>0</v>
      </c>
      <c r="R51" s="163"/>
      <c r="S51" s="163"/>
      <c r="T51" s="164">
        <v>0</v>
      </c>
      <c r="U51" s="163">
        <f t="shared" si="6"/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99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25</v>
      </c>
      <c r="B52" s="160" t="s">
        <v>160</v>
      </c>
      <c r="C52" s="195" t="s">
        <v>161</v>
      </c>
      <c r="D52" s="162" t="s">
        <v>151</v>
      </c>
      <c r="E52" s="169">
        <v>1</v>
      </c>
      <c r="F52" s="172"/>
      <c r="G52" s="173">
        <f t="shared" si="0"/>
        <v>0</v>
      </c>
      <c r="H52" s="172"/>
      <c r="I52" s="173">
        <f t="shared" si="1"/>
        <v>0</v>
      </c>
      <c r="J52" s="172"/>
      <c r="K52" s="173">
        <f t="shared" si="2"/>
        <v>0</v>
      </c>
      <c r="L52" s="173">
        <v>21</v>
      </c>
      <c r="M52" s="173">
        <f t="shared" si="3"/>
        <v>0</v>
      </c>
      <c r="N52" s="163">
        <v>0</v>
      </c>
      <c r="O52" s="163">
        <f t="shared" si="4"/>
        <v>0</v>
      </c>
      <c r="P52" s="163">
        <v>0</v>
      </c>
      <c r="Q52" s="163">
        <f t="shared" si="5"/>
        <v>0</v>
      </c>
      <c r="R52" s="163"/>
      <c r="S52" s="163"/>
      <c r="T52" s="164">
        <v>0</v>
      </c>
      <c r="U52" s="163">
        <f t="shared" si="6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99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83">
        <v>26</v>
      </c>
      <c r="B53" s="184" t="s">
        <v>162</v>
      </c>
      <c r="C53" s="198" t="s">
        <v>163</v>
      </c>
      <c r="D53" s="185" t="s">
        <v>151</v>
      </c>
      <c r="E53" s="186">
        <v>1</v>
      </c>
      <c r="F53" s="187"/>
      <c r="G53" s="188">
        <f t="shared" si="0"/>
        <v>0</v>
      </c>
      <c r="H53" s="187"/>
      <c r="I53" s="188">
        <f t="shared" si="1"/>
        <v>0</v>
      </c>
      <c r="J53" s="187"/>
      <c r="K53" s="188">
        <f t="shared" si="2"/>
        <v>0</v>
      </c>
      <c r="L53" s="188">
        <v>21</v>
      </c>
      <c r="M53" s="188">
        <f t="shared" si="3"/>
        <v>0</v>
      </c>
      <c r="N53" s="189">
        <v>0</v>
      </c>
      <c r="O53" s="189">
        <f t="shared" si="4"/>
        <v>0</v>
      </c>
      <c r="P53" s="189">
        <v>0</v>
      </c>
      <c r="Q53" s="189">
        <f t="shared" si="5"/>
        <v>0</v>
      </c>
      <c r="R53" s="189"/>
      <c r="S53" s="189"/>
      <c r="T53" s="190">
        <v>0</v>
      </c>
      <c r="U53" s="189">
        <f t="shared" si="6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99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">
      <c r="A54" s="6"/>
      <c r="B54" s="7" t="s">
        <v>164</v>
      </c>
      <c r="C54" s="199" t="s">
        <v>164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 x14ac:dyDescent="0.2">
      <c r="A55" s="191"/>
      <c r="B55" s="192">
        <v>26</v>
      </c>
      <c r="C55" s="200" t="s">
        <v>164</v>
      </c>
      <c r="D55" s="193"/>
      <c r="E55" s="193"/>
      <c r="F55" s="193"/>
      <c r="G55" s="194">
        <f>G8+G19+G38+G41+G43+G46</f>
        <v>0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f>SUMIF(L7:L53,AC54,G7:G53)</f>
        <v>0</v>
      </c>
      <c r="AD55">
        <f>SUMIF(L7:L53,AD54,G7:G53)</f>
        <v>0</v>
      </c>
      <c r="AE55" t="s">
        <v>165</v>
      </c>
    </row>
    <row r="56" spans="1:60" x14ac:dyDescent="0.2">
      <c r="A56" s="6"/>
      <c r="B56" s="7" t="s">
        <v>164</v>
      </c>
      <c r="C56" s="199" t="s">
        <v>164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6"/>
      <c r="B57" s="7" t="s">
        <v>164</v>
      </c>
      <c r="C57" s="199" t="s">
        <v>164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73">
        <v>33</v>
      </c>
      <c r="B58" s="273"/>
      <c r="C58" s="274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54"/>
      <c r="B59" s="255"/>
      <c r="C59" s="256"/>
      <c r="D59" s="255"/>
      <c r="E59" s="255"/>
      <c r="F59" s="255"/>
      <c r="G59" s="257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E59" t="s">
        <v>166</v>
      </c>
    </row>
    <row r="60" spans="1:60" x14ac:dyDescent="0.2">
      <c r="A60" s="258"/>
      <c r="B60" s="259"/>
      <c r="C60" s="260"/>
      <c r="D60" s="259"/>
      <c r="E60" s="259"/>
      <c r="F60" s="259"/>
      <c r="G60" s="261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8"/>
      <c r="B61" s="259"/>
      <c r="C61" s="260"/>
      <c r="D61" s="259"/>
      <c r="E61" s="259"/>
      <c r="F61" s="259"/>
      <c r="G61" s="261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58"/>
      <c r="B62" s="259"/>
      <c r="C62" s="260"/>
      <c r="D62" s="259"/>
      <c r="E62" s="259"/>
      <c r="F62" s="259"/>
      <c r="G62" s="261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62"/>
      <c r="B63" s="263"/>
      <c r="C63" s="264"/>
      <c r="D63" s="263"/>
      <c r="E63" s="263"/>
      <c r="F63" s="263"/>
      <c r="G63" s="265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6"/>
      <c r="B64" s="7" t="s">
        <v>164</v>
      </c>
      <c r="C64" s="199" t="s">
        <v>164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3:31" x14ac:dyDescent="0.2">
      <c r="C65" s="201"/>
      <c r="AE65" t="s">
        <v>167</v>
      </c>
    </row>
  </sheetData>
  <mergeCells count="6">
    <mergeCell ref="A59:G63"/>
    <mergeCell ref="A1:G1"/>
    <mergeCell ref="C2:G2"/>
    <mergeCell ref="C3:G3"/>
    <mergeCell ref="C4:G4"/>
    <mergeCell ref="A58:C5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2020-07-06T15:43:49Z</dcterms:modified>
</cp:coreProperties>
</file>